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0" documentId="13_ncr:1_{D29CA61E-1D24-4D52-80F3-E313C397BFD7}" xr6:coauthVersionLast="47" xr6:coauthVersionMax="47" xr10:uidLastSave="{00000000-0000-0000-0000-000000000000}"/>
  <bookViews>
    <workbookView xWindow="-108" yWindow="-108" windowWidth="23256" windowHeight="12576" firstSheet="1" activeTab="1"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6" l="1"/>
  <c r="Q3" i="2"/>
  <c r="U61" i="2"/>
  <c r="S61" i="2"/>
  <c r="P61" i="2"/>
  <c r="U4" i="2"/>
  <c r="S4" i="2"/>
  <c r="P4" i="2"/>
  <c r="L8" i="2" l="1"/>
  <c r="M8" i="2"/>
  <c r="N8" i="2"/>
  <c r="Q8" i="2"/>
  <c r="T8" i="2"/>
  <c r="L9" i="2"/>
  <c r="M9" i="2"/>
  <c r="N9" i="2"/>
  <c r="Q9" i="2"/>
  <c r="T9" i="2"/>
  <c r="L10" i="2"/>
  <c r="M10" i="2"/>
  <c r="N10" i="2"/>
  <c r="Q10" i="2"/>
  <c r="T10" i="2"/>
  <c r="L11" i="2"/>
  <c r="M11" i="2"/>
  <c r="N11" i="2"/>
  <c r="Q11" i="2"/>
  <c r="T11" i="2"/>
  <c r="L12" i="2"/>
  <c r="M12" i="2"/>
  <c r="N12" i="2"/>
  <c r="Q12" i="2"/>
  <c r="R12" i="2" s="1"/>
  <c r="T12" i="2"/>
  <c r="L13" i="2"/>
  <c r="M13" i="2"/>
  <c r="N13" i="2"/>
  <c r="O13" i="2" s="1"/>
  <c r="Q13" i="2"/>
  <c r="R13" i="2" s="1"/>
  <c r="T13" i="2"/>
  <c r="L14" i="2"/>
  <c r="M14" i="2"/>
  <c r="N14" i="2"/>
  <c r="O14" i="2" s="1"/>
  <c r="Q14" i="2"/>
  <c r="R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U14" i="2" l="1"/>
  <c r="U13" i="2"/>
  <c r="U12" i="2"/>
  <c r="S12" i="2"/>
  <c r="S14" i="2"/>
  <c r="O12" i="2"/>
  <c r="P12" i="2" s="1"/>
  <c r="P14" i="2"/>
  <c r="O11" i="2"/>
  <c r="P11" i="2" s="1"/>
  <c r="R10" i="2"/>
  <c r="U10" i="2" s="1"/>
  <c r="O8" i="2"/>
  <c r="P8" i="2" s="1"/>
  <c r="R11" i="2"/>
  <c r="U11" i="2" s="1"/>
  <c r="O10" i="2"/>
  <c r="R9" i="2"/>
  <c r="U9" i="2" s="1"/>
  <c r="O9" i="2"/>
  <c r="R8" i="2"/>
  <c r="S15" i="2"/>
  <c r="S13" i="2"/>
  <c r="P13" i="2"/>
  <c r="S10" i="2" l="1"/>
  <c r="P10" i="2"/>
  <c r="S9" i="2"/>
  <c r="S8" i="2"/>
  <c r="S11" i="2"/>
  <c r="P9" i="2"/>
  <c r="U8"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<sst xmlns="http://schemas.openxmlformats.org/spreadsheetml/2006/main" count="429" uniqueCount="269">
  <si>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</si>
  <si>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</si>
  <si>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</si>
  <si>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</si>
  <si>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</si>
  <si>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</si>
  <si>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</si>
  <si>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</si>
  <si>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</si>
  <si>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</si>
  <si>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</si>
  <si>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</si>
  <si>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</si>
  <si>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</si>
  <si>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</si>
  <si>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</si>
  <si>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</si>
  <si>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</si>
  <si>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</si>
  <si>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</si>
  <si>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</si>
  <si>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</si>
  <si>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</si>
  <si>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</si>
  <si>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</si>
  <si>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</si>
  <si>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</si>
  <si>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</si>
  <si>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</si>
  <si>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</si>
  <si>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</si>
  <si>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</si>
  <si>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</si>
  <si>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</si>
  <si>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</si>
  <si>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</si>
  <si>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</si>
  <si>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</si>
  <si>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</si>
  <si>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</si>
  <si>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</si>
  <si>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</si>
  <si>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</si>
  <si>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</si>
  <si>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</si>
  <si>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</si>
  <si>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</si>
  <si>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</si>
  <si>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</si>
  <si>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</si>
  <si>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</si>
  <si>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</si>
  <si>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</si>
  <si>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</si>
  <si>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</si>
  <si>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</si>
  <si>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</si>
  <si>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</si>
  <si>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</si>
  <si>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</si>
  <si>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</si>
  <si>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</si>
  <si>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</si>
  <si>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</si>
  <si>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</si>
  <si>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</si>
  <si>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</si>
  <si>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</si>
  <si>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</si>
  <si>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</si>
  <si>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</si>
  <si>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</si>
  <si>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</si>
  <si>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</si>
  <si>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</si>
  <si>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</si>
  <si>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</si>
  <si>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</si>
  <si>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</si>
  <si>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</si>
  <si>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</si>
  <si>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</si>
  <si>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</si>
  <si>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</si>
  <si>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</si>
  <si>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</si>
  <si>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</si>
  <si>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</si>
  <si>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</si>
  <si>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</si>
  <si>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</si>
  <si>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</si>
  <si>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</si>
  <si>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</si>
  <si>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</si>
  <si>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</si>
  <si>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</si>
  <si>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</si>
  <si>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</si>
  <si>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</si>
  <si>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</si>
  <si>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</si>
  <si>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</si>
  <si>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</si>
  <si>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</si>
  <si>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</si>
  <si>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</si>
  <si>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</si>
  <si>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</si>
  <si>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</si>
  <si>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</si>
  <si>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</si>
  <si>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</si>
  <si>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</si>
  <si>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</si>
  <si>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</si>
  <si>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</si>
  <si>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</si>
  <si>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</si>
  <si>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</si>
  <si>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</si>
  <si>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</si>
  <si>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</si>
  <si>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</si>
  <si>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</si>
  <si>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</si>
  <si>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</si>
  <si>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</si>
  <si>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</si>
  <si>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</si>
  <si>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</si>
  <si>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</si>
  <si>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</si>
  <si>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</si>
  <si>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</si>
  <si>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</si>
  <si>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</si>
  <si>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</si>
  <si>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</si>
  <si>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</si>
  <si>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</si>
  <si>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</si>
  <si>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</si>
  <si>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</si>
  <si>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</si>
  <si>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</si>
  <si>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</si>
  <si>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</si>
  <si>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</si>
  <si>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</si>
  <si>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</si>
  <si>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</si>
  <si>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</si>
  <si>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</si>
  <si>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</si>
  <si>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</si>
  <si>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</si>
  <si>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</si>
  <si>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</si>
  <si>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</si>
  <si>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</si>
  <si>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</si>
  <si>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</si>
  <si>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</si>
  <si>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</si>
  <si>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</si>
  <si>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</si>
  <si>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</si>
  <si>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</si>
  <si>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</si>
  <si>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</si>
  <si>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</si>
  <si>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</si>
  <si>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</si>
  <si>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</si>
  <si>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</si>
  <si>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</si>
  <si>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</si>
  <si>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</si>
  <si>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</si>
  <si>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</si>
  <si>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</si>
  <si>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</si>
  <si>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</si>
  <si>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</si>
  <si>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</si>
  <si>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</si>
  <si>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</si>
  <si>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</si>
  <si>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</si>
  <si>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</si>
  <si>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</si>
  <si>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</si>
  <si>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</si>
  <si>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</si>
  <si>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</si>
  <si>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</si>
  <si>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</si>
  <si>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</si>
  <si>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</si>
  <si>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</si>
  <si>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</si>
  <si>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</si>
  <si>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</si>
  <si>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</si>
  <si>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</si>
  <si>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</si>
  <si>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</si>
  <si>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</si>
  <si>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</si>
  <si>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</si>
  <si>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</si>
  <si>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</si>
  <si>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</si>
  <si>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</si>
  <si>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</si>
  <si>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</si>
  <si>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</si>
  <si>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</si>
  <si>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</si>
  <si>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</si>
  <si>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</si>
  <si>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</si>
  <si>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</si>
  <si>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</si>
  <si>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</si>
  <si>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</si>
  <si>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</si>
  <si>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</si>
  <si>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</si>
  <si>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</si>
  <si>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</si>
  <si>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</si>
  <si>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</si>
  <si>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</si>
  <si>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</si>
  <si>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</si>
  <si>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</si>
  <si>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</si>
  <si>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</si>
  <si>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</si>
  <si>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</si>
  <si>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</si>
  <si>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</si>
  <si>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</si>
  <si>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</si>
  <si>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</si>
  <si>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</si>
  <si>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</si>
  <si>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</si>
  <si>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</si>
  <si>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</si>
  <si>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</si>
  <si>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</si>
  <si>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</si>
  <si>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</si>
  <si>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</si>
  <si>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</si>
  <si>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</si>
  <si>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</si>
  <si>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Y</t>
  </si>
  <si>
    <t>N</t>
  </si>
  <si>
    <t>yes</t>
  </si>
  <si>
    <t>Yes</t>
  </si>
  <si>
    <t>Part L1 - SAP 10.2</t>
  </si>
  <si>
    <t>none</t>
  </si>
  <si>
    <t>air</t>
  </si>
  <si>
    <t>Chalk Farm</t>
  </si>
  <si>
    <t>Camden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</si>
</sst>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4">
    <dxf>
      <fill>
        <patternFill>
          <bgColor rgb="FFC00000"/>
        </patternFill>
      </fill>
    </dxf>
    <dxf>
      <fill>
        <patternFill>
          <bgColor rgb="FF00B050"/>
        </patternFill>
      </fill>
    </dxf>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7.6971110001120007</c:v>
                </c:pt>
                <c:pt idx="2">
                  <c:v>7.6971110001120007</c:v>
                </c:pt>
                <c:pt idx="3">
                  <c:v>5.5391580000000005</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6.5044449998879994</c:v>
                </c:pt>
                <c:pt idx="2">
                  <c:v>0</c:v>
                </c:pt>
                <c:pt idx="3">
                  <c:v>2.1579530001120002</c:v>
                </c:pt>
                <c:pt idx="4">
                  <c:v>5.5391580000000005</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14.201556</c:v>
                </c:pt>
                <c:pt idx="1">
                  <c:v>14.201556</c:v>
                </c:pt>
                <c:pt idx="2">
                  <c:v>14.201556</c:v>
                </c:pt>
                <c:pt idx="3">
                  <c:v>14.201556</c:v>
                </c:pt>
                <c:pt idx="4">
                  <c:v>14.201556</c:v>
                </c:pt>
                <c:pt idx="5">
                  <c:v>14.201556</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9.2310113999999999</c:v>
                </c:pt>
                <c:pt idx="1">
                  <c:v>9.2310113999999999</c:v>
                </c:pt>
                <c:pt idx="2">
                  <c:v>9.2310113999999999</c:v>
                </c:pt>
                <c:pt idx="3">
                  <c:v>9.2310113999999999</c:v>
                </c:pt>
                <c:pt idx="4">
                  <c:v>9.2310113999999999</c:v>
                </c:pt>
                <c:pt idx="5">
                  <c:v>9.2310113999999999</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election activeCell="A10" sqref="A10:L13"/>
    </sheetView>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0" t="s">
        <v>244</v>
      </c>
      <c r="B2" s="230"/>
      <c r="C2" s="230"/>
      <c r="D2" s="230"/>
      <c r="E2" s="230"/>
      <c r="F2" s="230"/>
      <c r="G2" s="230"/>
      <c r="H2" s="230"/>
      <c r="I2" s="230"/>
      <c r="J2" s="230"/>
      <c r="K2" s="230"/>
      <c r="L2" s="230"/>
    </row>
    <row r="3" spans="1:16384" ht="45" customHeight="1">
      <c r="A3" s="229" t="s">
        <v>245</v>
      </c>
      <c r="B3" s="229"/>
      <c r="C3" s="229"/>
      <c r="D3" s="229"/>
      <c r="E3" s="229"/>
      <c r="F3" s="229"/>
      <c r="G3" s="229"/>
      <c r="H3" s="229"/>
      <c r="I3" s="229"/>
      <c r="J3" s="229"/>
      <c r="K3" s="229"/>
      <c r="L3" s="229"/>
    </row>
    <row r="4" spans="1:16384" ht="38.700000000000003" customHeight="1">
      <c r="A4" s="229" t="s">
        <v>246</v>
      </c>
      <c r="B4" s="229"/>
      <c r="C4" s="229"/>
      <c r="D4" s="229"/>
      <c r="E4" s="229"/>
      <c r="F4" s="229"/>
      <c r="G4" s="229"/>
      <c r="H4" s="229"/>
      <c r="I4" s="229"/>
      <c r="J4" s="229"/>
      <c r="K4" s="229"/>
      <c r="L4" s="229"/>
    </row>
    <row r="5" spans="1:16384" ht="41.7" customHeight="1">
      <c r="A5" s="229" t="s">
        <v>247</v>
      </c>
      <c r="B5" s="229"/>
      <c r="C5" s="229"/>
      <c r="D5" s="229"/>
      <c r="E5" s="229"/>
      <c r="F5" s="229"/>
      <c r="G5" s="229"/>
      <c r="H5" s="229"/>
      <c r="I5" s="229"/>
      <c r="J5" s="229"/>
      <c r="K5" s="229"/>
      <c r="L5" s="229"/>
    </row>
    <row r="6" spans="1:16384" ht="32.700000000000003" customHeight="1">
      <c r="A6" s="229" t="s">
        <v>248</v>
      </c>
      <c r="B6" s="229"/>
      <c r="C6" s="229"/>
      <c r="D6" s="229"/>
      <c r="E6" s="229"/>
      <c r="F6" s="229"/>
      <c r="G6" s="229"/>
      <c r="H6" s="229"/>
      <c r="I6" s="229"/>
      <c r="J6" s="229"/>
      <c r="K6" s="229"/>
      <c r="L6" s="229"/>
    </row>
    <row r="7" spans="1:16384" ht="25.5" customHeight="1">
      <c r="A7" s="228" t="s">
        <v>249</v>
      </c>
      <c r="B7" s="229"/>
      <c r="C7" s="229"/>
      <c r="D7" s="229"/>
      <c r="E7" s="229"/>
      <c r="F7" s="229"/>
      <c r="G7" s="229"/>
      <c r="H7" s="229"/>
      <c r="I7" s="229"/>
      <c r="J7" s="229"/>
      <c r="K7" s="229"/>
      <c r="L7" s="229"/>
    </row>
    <row r="8" spans="1:16384" ht="36.75" customHeight="1">
      <c r="A8" s="230" t="s">
        <v>250</v>
      </c>
      <c r="B8" s="230"/>
      <c r="C8" s="230"/>
      <c r="D8" s="230"/>
      <c r="E8" s="230"/>
      <c r="F8" s="230"/>
      <c r="G8" s="230"/>
      <c r="H8" s="230"/>
      <c r="I8" s="230"/>
      <c r="J8" s="230"/>
      <c r="K8" s="230"/>
      <c r="L8" s="230"/>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abSelected="1" zoomScaleNormal="100" workbookViewId="0">
      <selection activeCell="D46" sqref="D46"/>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35" t="s">
        <v>160</v>
      </c>
      <c r="B2" s="235"/>
      <c r="C2" s="201" t="s">
        <v>262</v>
      </c>
    </row>
    <row r="3" spans="1:6" ht="37.5" customHeight="1">
      <c r="A3" s="235" t="s">
        <v>161</v>
      </c>
      <c r="B3" s="235"/>
      <c r="C3" s="201" t="s">
        <v>262</v>
      </c>
    </row>
    <row r="4" spans="1:6" ht="37.5" customHeight="1">
      <c r="A4" s="235" t="s">
        <v>162</v>
      </c>
      <c r="B4" s="235"/>
      <c r="C4" s="201" t="s">
        <v>262</v>
      </c>
    </row>
    <row r="5" spans="1:6" ht="61.5" customHeight="1">
      <c r="A5" s="235" t="s">
        <v>163</v>
      </c>
      <c r="B5" s="235"/>
      <c r="C5" s="201" t="s">
        <v>262</v>
      </c>
      <c r="D5" s="203"/>
    </row>
    <row r="6" spans="1:6" ht="12" thickBot="1"/>
    <row r="7" spans="1:6" ht="24.6" thickTop="1">
      <c r="A7" s="204" t="s">
        <v>164</v>
      </c>
      <c r="B7" s="205"/>
      <c r="C7" s="205" t="s">
        <v>165</v>
      </c>
      <c r="D7" s="205" t="s">
        <v>166</v>
      </c>
      <c r="E7" s="206" t="s">
        <v>167</v>
      </c>
    </row>
    <row r="8" spans="1:6" ht="22.8">
      <c r="A8" s="236" t="s">
        <v>168</v>
      </c>
      <c r="B8" s="207" t="s">
        <v>0</v>
      </c>
      <c r="C8" s="207" t="s">
        <v>1</v>
      </c>
      <c r="D8" s="208"/>
      <c r="E8" s="208"/>
    </row>
    <row r="9" spans="1:6" ht="22.8">
      <c r="A9" s="236"/>
      <c r="B9" s="207" t="s">
        <v>2</v>
      </c>
      <c r="C9" s="207" t="s">
        <v>3</v>
      </c>
      <c r="D9" s="208" t="s">
        <v>268</v>
      </c>
      <c r="E9" s="208"/>
    </row>
    <row r="10" spans="1:6" ht="45.6">
      <c r="A10" s="236"/>
      <c r="B10" s="207" t="s">
        <v>4</v>
      </c>
      <c r="C10" s="207" t="s">
        <v>169</v>
      </c>
      <c r="D10" s="224">
        <v>95</v>
      </c>
      <c r="E10" s="208"/>
    </row>
    <row r="11" spans="1:6" ht="22.8">
      <c r="A11" s="236"/>
      <c r="B11" s="207" t="s">
        <v>170</v>
      </c>
      <c r="C11" s="207"/>
      <c r="D11" s="208" t="s">
        <v>260</v>
      </c>
      <c r="E11" s="208"/>
      <c r="F11" s="209"/>
    </row>
    <row r="12" spans="1:6" ht="25.5" customHeight="1">
      <c r="A12" s="236"/>
      <c r="B12" s="207" t="s">
        <v>171</v>
      </c>
      <c r="C12" s="207"/>
      <c r="D12" s="225"/>
      <c r="E12" s="208"/>
    </row>
    <row r="13" spans="1:6" ht="25.5" customHeight="1">
      <c r="A13" s="236"/>
      <c r="B13" s="207" t="s">
        <v>172</v>
      </c>
      <c r="C13" s="207"/>
      <c r="D13" s="224">
        <v>918</v>
      </c>
      <c r="E13" s="208"/>
    </row>
    <row r="14" spans="1:6" ht="22.8">
      <c r="A14" s="232" t="s">
        <v>173</v>
      </c>
      <c r="B14" s="207" t="s">
        <v>174</v>
      </c>
      <c r="C14" s="207"/>
      <c r="D14" s="208" t="s">
        <v>261</v>
      </c>
      <c r="E14" s="208"/>
    </row>
    <row r="15" spans="1:6" ht="22.8">
      <c r="A15" s="233"/>
      <c r="B15" s="207" t="s">
        <v>175</v>
      </c>
      <c r="C15" s="207"/>
      <c r="D15" s="208" t="s">
        <v>261</v>
      </c>
      <c r="E15" s="208"/>
    </row>
    <row r="16" spans="1:6" ht="22.8">
      <c r="A16" s="233"/>
      <c r="B16" s="207" t="s">
        <v>176</v>
      </c>
      <c r="C16" s="207"/>
      <c r="D16" s="208"/>
      <c r="E16" s="208"/>
    </row>
    <row r="17" spans="1:6" ht="22.8">
      <c r="A17" s="233"/>
      <c r="B17" s="207" t="s">
        <v>177</v>
      </c>
      <c r="C17" s="207"/>
      <c r="D17" s="208"/>
      <c r="E17" s="208"/>
    </row>
    <row r="18" spans="1:6" ht="14.7" customHeight="1">
      <c r="A18" s="233"/>
      <c r="B18" s="207" t="s">
        <v>178</v>
      </c>
      <c r="C18" s="207"/>
      <c r="D18" s="224"/>
      <c r="E18" s="208"/>
    </row>
    <row r="19" spans="1:6" ht="14.7" customHeight="1">
      <c r="A19" s="233"/>
      <c r="B19" s="207" t="s">
        <v>179</v>
      </c>
      <c r="C19" s="207"/>
      <c r="D19" s="224"/>
      <c r="E19" s="208"/>
    </row>
    <row r="20" spans="1:6" ht="14.7" customHeight="1">
      <c r="A20" s="234"/>
      <c r="B20" s="207" t="s">
        <v>180</v>
      </c>
      <c r="C20" s="207"/>
      <c r="D20" s="208"/>
      <c r="E20" s="208"/>
    </row>
    <row r="21" spans="1:6" ht="14.7" customHeight="1">
      <c r="A21" s="232" t="s">
        <v>181</v>
      </c>
      <c r="B21" s="210" t="s">
        <v>182</v>
      </c>
      <c r="C21" s="210"/>
      <c r="D21" s="208" t="s">
        <v>261</v>
      </c>
      <c r="E21" s="208"/>
    </row>
    <row r="22" spans="1:6" ht="22.8">
      <c r="A22" s="233"/>
      <c r="B22" s="210" t="s">
        <v>183</v>
      </c>
      <c r="C22" s="210"/>
      <c r="D22" s="208" t="s">
        <v>260</v>
      </c>
      <c r="E22" s="208"/>
    </row>
    <row r="23" spans="1:6" ht="14.7" customHeight="1">
      <c r="A23" s="233"/>
      <c r="B23" s="210" t="s">
        <v>184</v>
      </c>
      <c r="C23" s="210"/>
      <c r="D23" s="208" t="s">
        <v>261</v>
      </c>
      <c r="E23" s="208"/>
      <c r="F23" s="211"/>
    </row>
    <row r="24" spans="1:6" ht="14.7" customHeight="1">
      <c r="A24" s="234"/>
      <c r="B24" s="210" t="s">
        <v>185</v>
      </c>
      <c r="C24" s="210"/>
      <c r="D24" s="208" t="s">
        <v>260</v>
      </c>
      <c r="E24" s="208"/>
      <c r="F24" s="211"/>
    </row>
    <row r="25" spans="1:6" ht="22.8">
      <c r="A25" s="232" t="s">
        <v>186</v>
      </c>
      <c r="B25" s="207" t="s">
        <v>187</v>
      </c>
      <c r="C25" s="207"/>
      <c r="D25" s="208" t="s">
        <v>260</v>
      </c>
      <c r="E25" s="208"/>
    </row>
    <row r="26" spans="1:6">
      <c r="A26" s="233"/>
      <c r="B26" s="207" t="s">
        <v>188</v>
      </c>
      <c r="C26" s="207"/>
      <c r="D26" s="208"/>
      <c r="E26" s="208"/>
    </row>
    <row r="27" spans="1:6">
      <c r="A27" s="233"/>
      <c r="B27" s="207" t="s">
        <v>189</v>
      </c>
      <c r="C27" s="207"/>
      <c r="D27" s="208"/>
      <c r="E27" s="208"/>
    </row>
    <row r="28" spans="1:6" ht="15">
      <c r="A28" s="233"/>
      <c r="B28" s="207" t="s">
        <v>190</v>
      </c>
      <c r="C28" s="207"/>
      <c r="D28" s="224"/>
      <c r="E28" s="208"/>
    </row>
    <row r="29" spans="1:6" ht="34.200000000000003">
      <c r="A29" s="234"/>
      <c r="B29" s="207" t="s">
        <v>191</v>
      </c>
      <c r="C29" s="207" t="s">
        <v>192</v>
      </c>
      <c r="D29" s="208"/>
      <c r="E29" s="208"/>
    </row>
    <row r="30" spans="1:6" ht="22.8">
      <c r="A30" s="232" t="s">
        <v>193</v>
      </c>
      <c r="B30" s="207" t="s">
        <v>194</v>
      </c>
      <c r="C30" s="207" t="s">
        <v>195</v>
      </c>
      <c r="D30" s="208" t="s">
        <v>261</v>
      </c>
      <c r="E30" s="208"/>
      <c r="F30" s="212"/>
    </row>
    <row r="31" spans="1:6" ht="45.6">
      <c r="A31" s="233"/>
      <c r="B31" s="207" t="s">
        <v>196</v>
      </c>
      <c r="C31" s="207" t="s">
        <v>257</v>
      </c>
      <c r="D31" s="208"/>
      <c r="E31" s="208"/>
    </row>
    <row r="32" spans="1:6">
      <c r="A32" s="233"/>
      <c r="B32" s="207" t="s">
        <v>197</v>
      </c>
      <c r="C32" s="207"/>
      <c r="D32" s="208"/>
      <c r="E32" s="208"/>
    </row>
    <row r="33" spans="1:5" ht="12">
      <c r="A33" s="233"/>
      <c r="B33" s="213" t="s">
        <v>198</v>
      </c>
      <c r="C33" s="207"/>
      <c r="D33" s="224"/>
      <c r="E33" s="208"/>
    </row>
    <row r="34" spans="1:5" ht="12">
      <c r="A34" s="233"/>
      <c r="B34" s="213" t="s">
        <v>199</v>
      </c>
      <c r="C34" s="207"/>
      <c r="D34" s="224"/>
      <c r="E34" s="208"/>
    </row>
    <row r="35" spans="1:5">
      <c r="A35" s="234"/>
      <c r="B35" s="207" t="s">
        <v>200</v>
      </c>
      <c r="C35" s="207" t="s">
        <v>201</v>
      </c>
      <c r="D35" s="224"/>
      <c r="E35" s="208"/>
    </row>
    <row r="36" spans="1:5">
      <c r="A36" s="232" t="s">
        <v>202</v>
      </c>
      <c r="B36" s="207" t="s">
        <v>203</v>
      </c>
      <c r="C36" s="207"/>
      <c r="D36" s="208" t="s">
        <v>260</v>
      </c>
      <c r="E36" s="208"/>
    </row>
    <row r="37" spans="1:5">
      <c r="A37" s="233"/>
      <c r="B37" s="207" t="s">
        <v>204</v>
      </c>
      <c r="C37" s="207"/>
      <c r="D37" s="226" t="s">
        <v>266</v>
      </c>
      <c r="E37" s="208"/>
    </row>
    <row r="38" spans="1:5">
      <c r="A38" s="233"/>
      <c r="B38" s="207" t="s">
        <v>205</v>
      </c>
      <c r="C38" s="207"/>
      <c r="D38" s="224">
        <v>75</v>
      </c>
      <c r="E38" s="208"/>
    </row>
    <row r="39" spans="1:5">
      <c r="A39" s="233"/>
      <c r="B39" s="207" t="s">
        <v>206</v>
      </c>
      <c r="C39" s="207"/>
      <c r="D39" s="224">
        <v>430</v>
      </c>
      <c r="E39" s="208"/>
    </row>
    <row r="40" spans="1:5" ht="34.200000000000003">
      <c r="A40" s="233"/>
      <c r="B40" s="207" t="s">
        <v>207</v>
      </c>
      <c r="C40" s="207" t="s">
        <v>208</v>
      </c>
      <c r="D40" s="208"/>
      <c r="E40" s="208"/>
    </row>
    <row r="41" spans="1:5" ht="22.8">
      <c r="A41" s="233"/>
      <c r="B41" s="207" t="s">
        <v>209</v>
      </c>
      <c r="C41" s="207"/>
      <c r="D41" s="224">
        <v>100</v>
      </c>
      <c r="E41" s="208"/>
    </row>
    <row r="42" spans="1:5" ht="45.6">
      <c r="A42" s="233"/>
      <c r="B42" s="207" t="s">
        <v>210</v>
      </c>
      <c r="C42" s="213" t="s">
        <v>211</v>
      </c>
      <c r="D42" s="208" t="s">
        <v>261</v>
      </c>
      <c r="E42" s="208"/>
    </row>
    <row r="43" spans="1:5">
      <c r="A43" s="233"/>
      <c r="B43" s="207" t="s">
        <v>212</v>
      </c>
      <c r="C43" s="207"/>
      <c r="D43" s="224"/>
      <c r="E43" s="208"/>
    </row>
    <row r="44" spans="1:5">
      <c r="A44" s="233"/>
      <c r="B44" s="207" t="s">
        <v>213</v>
      </c>
      <c r="C44" s="207"/>
      <c r="D44" s="224"/>
      <c r="E44" s="208"/>
    </row>
    <row r="45" spans="1:5" ht="45.6">
      <c r="A45" s="234"/>
      <c r="B45" s="207" t="s">
        <v>214</v>
      </c>
      <c r="C45" s="207" t="s">
        <v>215</v>
      </c>
      <c r="D45" s="208"/>
      <c r="E45" s="208"/>
    </row>
    <row r="46" spans="1:5">
      <c r="A46" s="236" t="s">
        <v>216</v>
      </c>
      <c r="B46" s="207" t="s">
        <v>217</v>
      </c>
      <c r="C46" s="207"/>
      <c r="D46" s="208" t="s">
        <v>261</v>
      </c>
      <c r="E46" s="208"/>
    </row>
    <row r="47" spans="1:5" ht="34.200000000000003">
      <c r="A47" s="236"/>
      <c r="B47" s="207" t="s">
        <v>218</v>
      </c>
      <c r="C47" s="207"/>
      <c r="D47" s="208" t="s">
        <v>261</v>
      </c>
      <c r="E47" s="208"/>
    </row>
    <row r="48" spans="1:5">
      <c r="A48" s="236"/>
      <c r="B48" s="207" t="s">
        <v>219</v>
      </c>
      <c r="C48" s="207"/>
      <c r="D48" s="224"/>
      <c r="E48" s="208"/>
    </row>
    <row r="49" spans="1:5">
      <c r="A49" s="236"/>
      <c r="B49" s="207" t="s">
        <v>220</v>
      </c>
      <c r="C49" s="207"/>
      <c r="D49" s="224"/>
      <c r="E49" s="208"/>
    </row>
    <row r="50" spans="1:5" ht="13.2">
      <c r="A50" s="236"/>
      <c r="B50" s="207" t="s">
        <v>221</v>
      </c>
      <c r="C50" s="207"/>
      <c r="D50" s="224"/>
      <c r="E50" s="208"/>
    </row>
    <row r="51" spans="1:5">
      <c r="A51" s="236"/>
      <c r="B51" s="207" t="s">
        <v>222</v>
      </c>
      <c r="C51" s="207"/>
      <c r="D51" s="208" t="s">
        <v>261</v>
      </c>
      <c r="E51" s="208"/>
    </row>
    <row r="52" spans="1:5" ht="13.2">
      <c r="A52" s="236"/>
      <c r="B52" s="207" t="s">
        <v>223</v>
      </c>
      <c r="C52" s="207"/>
      <c r="D52" s="224"/>
      <c r="E52" s="208"/>
    </row>
    <row r="53" spans="1:5" ht="22.8">
      <c r="A53" s="232" t="s">
        <v>224</v>
      </c>
      <c r="B53" s="207" t="s">
        <v>225</v>
      </c>
      <c r="C53" s="207" t="s">
        <v>226</v>
      </c>
      <c r="D53" s="208"/>
      <c r="E53" s="208"/>
    </row>
    <row r="54" spans="1:5" ht="22.8">
      <c r="A54" s="233"/>
      <c r="B54" s="207" t="s">
        <v>227</v>
      </c>
      <c r="C54" s="207" t="s">
        <v>228</v>
      </c>
      <c r="D54" s="208"/>
      <c r="E54" s="208"/>
    </row>
    <row r="55" spans="1:5">
      <c r="A55" s="233"/>
      <c r="B55" s="207" t="s">
        <v>229</v>
      </c>
      <c r="C55" s="207"/>
      <c r="D55" s="224"/>
      <c r="E55" s="208"/>
    </row>
    <row r="56" spans="1:5">
      <c r="A56" s="233"/>
      <c r="B56" s="207" t="s">
        <v>230</v>
      </c>
      <c r="C56" s="207"/>
      <c r="D56" s="224"/>
      <c r="E56" s="208"/>
    </row>
    <row r="57" spans="1:5">
      <c r="A57" s="234"/>
      <c r="B57" s="207" t="s">
        <v>231</v>
      </c>
      <c r="C57" s="207"/>
      <c r="D57" s="224"/>
      <c r="E57" s="208"/>
    </row>
    <row r="58" spans="1:5">
      <c r="A58" s="239" t="s">
        <v>232</v>
      </c>
      <c r="B58" s="207" t="s">
        <v>233</v>
      </c>
      <c r="C58" s="207"/>
      <c r="D58" s="208"/>
      <c r="E58" s="208"/>
    </row>
    <row r="59" spans="1:5">
      <c r="A59" s="240"/>
      <c r="B59" s="207" t="s">
        <v>234</v>
      </c>
      <c r="C59" s="207"/>
      <c r="D59" s="224"/>
      <c r="E59" s="208"/>
    </row>
    <row r="60" spans="1:5" ht="57">
      <c r="A60" s="232" t="s">
        <v>235</v>
      </c>
      <c r="B60" s="207" t="s">
        <v>236</v>
      </c>
      <c r="C60" s="207" t="s">
        <v>237</v>
      </c>
      <c r="D60" s="208" t="s">
        <v>261</v>
      </c>
      <c r="E60" s="208"/>
    </row>
    <row r="61" spans="1:5" ht="20.25" customHeight="1">
      <c r="A61" s="233"/>
      <c r="B61" s="207" t="s">
        <v>238</v>
      </c>
      <c r="C61" s="207"/>
      <c r="D61" s="208" t="s">
        <v>260</v>
      </c>
      <c r="E61" s="208"/>
    </row>
    <row r="62" spans="1:5" ht="20.25" customHeight="1">
      <c r="A62" s="233"/>
      <c r="B62" s="207" t="s">
        <v>239</v>
      </c>
      <c r="C62" s="207" t="s">
        <v>240</v>
      </c>
      <c r="D62" s="224"/>
      <c r="E62" s="208"/>
    </row>
    <row r="63" spans="1:5" ht="20.25" customHeight="1">
      <c r="A63" s="234"/>
      <c r="B63" s="207" t="s">
        <v>241</v>
      </c>
      <c r="C63" s="207"/>
      <c r="D63" s="224">
        <v>18000</v>
      </c>
      <c r="E63" s="208"/>
    </row>
    <row r="64" spans="1:5"/>
    <row r="65" spans="1:5" s="199" customFormat="1" ht="12">
      <c r="A65" s="241" t="s">
        <v>5</v>
      </c>
      <c r="B65" s="242"/>
      <c r="C65" s="242"/>
      <c r="D65" s="242"/>
      <c r="E65" s="243"/>
    </row>
    <row r="66" spans="1:5">
      <c r="A66" s="244" t="s">
        <v>6</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ht="12">
      <c r="A86" s="251" t="s">
        <v>7</v>
      </c>
      <c r="B86" s="252"/>
      <c r="C86" s="252"/>
      <c r="D86" s="253"/>
      <c r="E86" s="214" t="s">
        <v>8</v>
      </c>
    </row>
    <row r="87" spans="1:5">
      <c r="A87" s="237" t="s">
        <v>9</v>
      </c>
      <c r="B87" s="207" t="s">
        <v>10</v>
      </c>
      <c r="C87" s="207"/>
      <c r="D87" s="215"/>
      <c r="E87" s="216"/>
    </row>
    <row r="88" spans="1:5">
      <c r="A88" s="238"/>
      <c r="B88" s="207" t="s">
        <v>11</v>
      </c>
      <c r="C88" s="207"/>
      <c r="D88" s="215"/>
      <c r="E88" s="216"/>
    </row>
    <row r="89" spans="1:5">
      <c r="A89" s="237" t="s">
        <v>12</v>
      </c>
      <c r="B89" s="207" t="s">
        <v>10</v>
      </c>
      <c r="C89" s="207"/>
      <c r="D89" s="215"/>
      <c r="E89" s="216"/>
    </row>
    <row r="90" spans="1:5">
      <c r="A90" s="238"/>
      <c r="B90" s="207" t="s">
        <v>11</v>
      </c>
      <c r="C90" s="207"/>
      <c r="D90" s="215"/>
      <c r="E90" s="216"/>
    </row>
    <row r="91" spans="1:5">
      <c r="A91" s="254" t="s">
        <v>13</v>
      </c>
      <c r="B91" s="255"/>
      <c r="C91" s="210"/>
      <c r="D91" s="215"/>
      <c r="E91" s="216"/>
    </row>
    <row r="92" spans="1:5">
      <c r="A92" s="254" t="s">
        <v>14</v>
      </c>
      <c r="B92" s="255"/>
      <c r="C92" s="210"/>
      <c r="D92" s="215"/>
      <c r="E92" s="216"/>
    </row>
    <row r="93" spans="1:5">
      <c r="A93" s="254" t="s">
        <v>15</v>
      </c>
      <c r="B93" s="255"/>
      <c r="C93" s="210"/>
      <c r="D93" s="215"/>
      <c r="E93" s="216"/>
    </row>
    <row r="94" spans="1:5">
      <c r="A94" s="254" t="s">
        <v>16</v>
      </c>
      <c r="B94" s="255"/>
      <c r="C94" s="210"/>
      <c r="D94" s="215"/>
      <c r="E94" s="216"/>
    </row>
    <row r="95" spans="1:5"/>
    <row r="96" spans="1:5"/>
    <row r="97" spans="1:5" ht="12">
      <c r="A97" s="251" t="s">
        <v>242</v>
      </c>
      <c r="B97" s="252"/>
      <c r="C97" s="252"/>
      <c r="D97" s="253"/>
      <c r="E97" s="214"/>
    </row>
    <row r="98" spans="1:5">
      <c r="A98" s="244" t="s">
        <v>243</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
    <cfRule type="cellIs" dxfId="3" priority="3" operator="equal">
      <formula>"yes"</formula>
    </cfRule>
    <cfRule type="cellIs" dxfId="2" priority="4" operator="equal">
      <formula>"no"</formula>
    </cfRule>
  </conditionalFormatting>
  <conditionalFormatting sqref="C3: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47" zoomScale="85" zoomScaleNormal="85" workbookViewId="0">
      <selection activeCell="H73" sqref="H73"/>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267</v>
      </c>
      <c r="B63" s="110">
        <v>918.6</v>
      </c>
      <c r="C63" s="110">
        <v>1</v>
      </c>
      <c r="D63" s="110">
        <v>918.6</v>
      </c>
      <c r="E63" s="164">
        <v>15.46</v>
      </c>
      <c r="F63" s="165">
        <v>-10.57</v>
      </c>
      <c r="G63" s="182">
        <v>9.74</v>
      </c>
      <c r="H63" s="171">
        <v>9.74</v>
      </c>
      <c r="I63" s="171">
        <v>6.03</v>
      </c>
      <c r="J63" s="13"/>
      <c r="K63" s="119"/>
      <c r="L63" s="107">
        <f t="shared" ref="L63:L93" si="16">IF($E63=0,"",$E63*$D63)</f>
        <v>14201.556</v>
      </c>
      <c r="M63" s="121">
        <f t="shared" ref="M63:M93" si="17">IF($E63=0,"",F63*D63*Average_notional_PV_CO2_factor)</f>
        <v>-1250.0529998880002</v>
      </c>
      <c r="N63" s="121">
        <f t="shared" ref="N63:N93" si="18">IF($G63=0,"",$G63*$D63)</f>
        <v>8947.1640000000007</v>
      </c>
      <c r="O63" s="107">
        <f>IF($G63=0,"",$N63+$M63)</f>
        <v>7697.1110001120005</v>
      </c>
      <c r="P63" s="108">
        <f>IF($G63=0,"",$L63-O63)</f>
        <v>6504.444999888</v>
      </c>
      <c r="Q63" s="107">
        <f t="shared" ref="Q63:Q93" si="19">IF($H63=0,"",$H63*$D63)</f>
        <v>8947.1640000000007</v>
      </c>
      <c r="R63" s="107">
        <f>IF($H63=0,"",$Q63+$M63)</f>
        <v>7697.1110001120005</v>
      </c>
      <c r="S63" s="108">
        <f>IF($H63=0,"",$R63-$O63)</f>
        <v>0</v>
      </c>
      <c r="T63" s="107">
        <f>IF($I63=0,"",$I63*$D63)</f>
        <v>5539.1580000000004</v>
      </c>
      <c r="U63" s="178">
        <f>IF($H63=0,"",$R63-$T63)</f>
        <v>2157.9530001120002</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1</v>
      </c>
      <c r="D94" s="6">
        <f>SUM(D63:D93)</f>
        <v>918.6</v>
      </c>
      <c r="E94" s="152">
        <f>IFERROR(SUMPRODUCT($D$63:$D$93,E63:E93)/$D$94,0)</f>
        <v>15.46</v>
      </c>
      <c r="F94" s="184">
        <f t="shared" ref="F94:I94" si="26">IFERROR(SUMPRODUCT($D$63:$D$93,F63:F93)/$D$94,0)</f>
        <v>-10.57</v>
      </c>
      <c r="G94" s="152">
        <f t="shared" si="26"/>
        <v>9.74</v>
      </c>
      <c r="H94" s="152">
        <f t="shared" si="26"/>
        <v>9.74</v>
      </c>
      <c r="I94" s="152">
        <f t="shared" si="26"/>
        <v>6.03</v>
      </c>
      <c r="J94" s="13"/>
      <c r="K94" s="119"/>
      <c r="L94" s="153">
        <f>SUM(L63:L93)</f>
        <v>14201.556</v>
      </c>
      <c r="M94" s="153">
        <f t="shared" ref="M94:T94" si="27">SUM(M63:M93)</f>
        <v>-1250.0529998880002</v>
      </c>
      <c r="N94" s="153">
        <f t="shared" si="27"/>
        <v>8947.1640000000007</v>
      </c>
      <c r="O94" s="153">
        <f t="shared" si="27"/>
        <v>7697.1110001120005</v>
      </c>
      <c r="P94" s="153">
        <f t="shared" si="27"/>
        <v>6504.444999888</v>
      </c>
      <c r="Q94" s="153">
        <f t="shared" si="27"/>
        <v>8947.1640000000007</v>
      </c>
      <c r="R94" s="153">
        <f t="shared" si="27"/>
        <v>7697.1110001120005</v>
      </c>
      <c r="S94" s="153">
        <f t="shared" si="27"/>
        <v>0</v>
      </c>
      <c r="T94" s="153">
        <f t="shared" si="27"/>
        <v>5539.1580000000004</v>
      </c>
      <c r="U94" s="179">
        <f t="shared" ref="U94" si="28">SUM(U63:U93)</f>
        <v>2157.9530001120002</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918.6</v>
      </c>
      <c r="E96" s="155" t="s">
        <v>22</v>
      </c>
      <c r="F96" s="155" t="s">
        <v>22</v>
      </c>
      <c r="G96" s="155" t="s">
        <v>22</v>
      </c>
      <c r="H96" s="155" t="s">
        <v>22</v>
      </c>
      <c r="I96" s="155" t="s">
        <v>22</v>
      </c>
      <c r="J96" s="122"/>
      <c r="K96" s="123"/>
      <c r="L96" s="156">
        <f>L58+L94</f>
        <v>14201.556</v>
      </c>
      <c r="M96" s="156">
        <f t="shared" ref="M96:T96" si="29">M58+M94</f>
        <v>-1250.0529998880002</v>
      </c>
      <c r="N96" s="156">
        <f t="shared" si="29"/>
        <v>8947.1640000000007</v>
      </c>
      <c r="O96" s="156">
        <f t="shared" si="29"/>
        <v>7697.1110001120005</v>
      </c>
      <c r="P96" s="156">
        <f t="shared" si="29"/>
        <v>6504.444999888</v>
      </c>
      <c r="Q96" s="156">
        <f t="shared" si="29"/>
        <v>8947.1640000000007</v>
      </c>
      <c r="R96" s="156">
        <f t="shared" si="29"/>
        <v>7697.1110001120005</v>
      </c>
      <c r="S96" s="156">
        <f t="shared" ref="S96" si="30">S58+S94</f>
        <v>0</v>
      </c>
      <c r="T96" s="156">
        <f t="shared" si="29"/>
        <v>5539.1580000000004</v>
      </c>
      <c r="U96" s="181">
        <f>U58+U94</f>
        <v>2157.9530001120002</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xWindow="548" yWindow="481"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topLeftCell="A3" zoomScale="70" zoomScaleNormal="70" workbookViewId="0">
      <selection activeCell="D14" sqref="D14"/>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90" t="s">
        <v>25</v>
      </c>
      <c r="B1" s="290"/>
      <c r="C1" s="290"/>
      <c r="D1" s="290"/>
      <c r="E1" s="290"/>
      <c r="F1" s="290"/>
      <c r="G1" s="290"/>
      <c r="H1" s="290"/>
      <c r="I1" s="290"/>
      <c r="J1" s="290"/>
      <c r="K1" s="290"/>
      <c r="L1" s="290"/>
      <c r="M1" s="290"/>
      <c r="N1" s="290"/>
      <c r="O1" s="290"/>
      <c r="P1" s="290"/>
      <c r="Q1" s="290"/>
      <c r="R1" s="290"/>
      <c r="S1" s="290"/>
      <c r="T1" s="291"/>
    </row>
    <row r="2" spans="1:20" ht="17.399999999999999">
      <c r="A2" s="292" t="s">
        <v>26</v>
      </c>
      <c r="B2" s="293"/>
      <c r="C2" s="293"/>
      <c r="D2" s="293"/>
      <c r="E2" s="293"/>
      <c r="F2" s="293"/>
      <c r="G2" s="293"/>
      <c r="H2" s="293"/>
      <c r="I2" s="293"/>
      <c r="J2" s="293"/>
      <c r="K2" s="293"/>
      <c r="L2" s="293"/>
      <c r="M2" s="293"/>
      <c r="N2" s="293"/>
      <c r="O2" s="293"/>
      <c r="P2" s="293"/>
      <c r="Q2" s="293"/>
      <c r="R2" s="293"/>
      <c r="S2" s="293"/>
      <c r="T2" s="294"/>
    </row>
    <row r="3" spans="1:20" ht="36.75" customHeight="1">
      <c r="A3" s="286" t="s">
        <v>27</v>
      </c>
      <c r="B3" s="286" t="s">
        <v>155</v>
      </c>
      <c r="C3" s="288" t="s">
        <v>28</v>
      </c>
      <c r="D3" s="286"/>
      <c r="E3" s="286"/>
      <c r="F3" s="286"/>
      <c r="G3" s="286"/>
      <c r="H3" s="286"/>
      <c r="I3" s="286"/>
      <c r="J3" s="286"/>
      <c r="K3" s="286"/>
      <c r="L3" s="286" t="s">
        <v>29</v>
      </c>
      <c r="M3" s="286"/>
      <c r="N3" s="280" t="s">
        <v>30</v>
      </c>
      <c r="O3" s="281"/>
      <c r="P3" s="280" t="s">
        <v>31</v>
      </c>
      <c r="Q3" s="281"/>
      <c r="R3" s="286" t="s">
        <v>32</v>
      </c>
      <c r="S3" s="286"/>
      <c r="T3" s="287"/>
    </row>
    <row r="4" spans="1:20" s="62" customFormat="1" ht="46.2" customHeight="1">
      <c r="A4" s="286"/>
      <c r="B4" s="286"/>
      <c r="C4" s="289" t="s">
        <v>33</v>
      </c>
      <c r="D4" s="70" t="s">
        <v>34</v>
      </c>
      <c r="E4" s="70" t="s">
        <v>35</v>
      </c>
      <c r="F4" s="70" t="s">
        <v>36</v>
      </c>
      <c r="G4" s="70" t="s">
        <v>37</v>
      </c>
      <c r="H4" s="70" t="s">
        <v>38</v>
      </c>
      <c r="I4" s="70" t="s">
        <v>39</v>
      </c>
      <c r="J4" s="70" t="s">
        <v>40</v>
      </c>
      <c r="K4" s="70" t="s">
        <v>41</v>
      </c>
      <c r="L4" s="286" t="s">
        <v>42</v>
      </c>
      <c r="M4" s="280" t="s">
        <v>43</v>
      </c>
      <c r="N4" s="282" t="s">
        <v>151</v>
      </c>
      <c r="O4" s="282" t="s">
        <v>152</v>
      </c>
      <c r="P4" s="282" t="s">
        <v>153</v>
      </c>
      <c r="Q4" s="282" t="s">
        <v>154</v>
      </c>
      <c r="R4" s="286" t="s">
        <v>47</v>
      </c>
      <c r="S4" s="286" t="s">
        <v>48</v>
      </c>
      <c r="T4" s="287" t="s">
        <v>49</v>
      </c>
    </row>
    <row r="5" spans="1:20" ht="65.7" customHeight="1">
      <c r="A5" s="286"/>
      <c r="B5" s="286"/>
      <c r="C5" s="289"/>
      <c r="D5" s="70"/>
      <c r="E5" s="70"/>
      <c r="F5" s="70" t="s">
        <v>20</v>
      </c>
      <c r="G5" s="70" t="s">
        <v>20</v>
      </c>
      <c r="H5" s="70" t="s">
        <v>20</v>
      </c>
      <c r="I5" s="70" t="s">
        <v>20</v>
      </c>
      <c r="J5" s="70" t="s">
        <v>20</v>
      </c>
      <c r="K5" s="70" t="s">
        <v>20</v>
      </c>
      <c r="L5" s="286"/>
      <c r="M5" s="280"/>
      <c r="N5" s="283"/>
      <c r="O5" s="283"/>
      <c r="P5" s="283"/>
      <c r="Q5" s="283"/>
      <c r="R5" s="286"/>
      <c r="S5" s="286"/>
      <c r="T5" s="287"/>
    </row>
    <row r="6" spans="1:20" ht="32.25" customHeight="1">
      <c r="A6" s="95" t="s">
        <v>156</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t="s">
        <v>264</v>
      </c>
      <c r="S6" s="77" t="s">
        <v>265</v>
      </c>
      <c r="T6" s="79"/>
    </row>
    <row r="7" spans="1:20" ht="33.75" customHeight="1">
      <c r="A7" s="95" t="s">
        <v>50</v>
      </c>
      <c r="B7" s="75"/>
      <c r="C7" s="75"/>
      <c r="D7" s="75"/>
      <c r="E7" s="75"/>
      <c r="F7" s="75"/>
      <c r="G7" s="75"/>
      <c r="H7" s="75"/>
      <c r="I7" s="75"/>
      <c r="J7" s="75"/>
      <c r="K7" s="75"/>
      <c r="L7" s="76"/>
      <c r="M7" s="76"/>
      <c r="N7" s="279"/>
      <c r="O7" s="279"/>
      <c r="P7" s="279"/>
      <c r="Q7" s="279"/>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92" t="s">
        <v>52</v>
      </c>
      <c r="B9" s="293"/>
      <c r="C9" s="293"/>
      <c r="D9" s="293"/>
      <c r="E9" s="293"/>
      <c r="F9" s="293"/>
      <c r="G9" s="293"/>
      <c r="H9" s="293"/>
      <c r="I9" s="293"/>
      <c r="J9" s="293"/>
      <c r="K9" s="293"/>
      <c r="L9" s="293"/>
      <c r="M9" s="293"/>
      <c r="N9" s="293"/>
      <c r="O9" s="293"/>
      <c r="P9" s="293"/>
      <c r="Q9" s="293"/>
      <c r="R9" s="293"/>
      <c r="S9" s="293"/>
      <c r="T9" s="294"/>
    </row>
    <row r="10" spans="1:20" ht="36.75" customHeight="1">
      <c r="A10" s="286" t="s">
        <v>27</v>
      </c>
      <c r="B10" s="286" t="s">
        <v>155</v>
      </c>
      <c r="C10" s="288" t="s">
        <v>28</v>
      </c>
      <c r="D10" s="286"/>
      <c r="E10" s="286"/>
      <c r="F10" s="286"/>
      <c r="G10" s="286"/>
      <c r="H10" s="286"/>
      <c r="I10" s="286"/>
      <c r="J10" s="286"/>
      <c r="K10" s="286"/>
      <c r="L10" s="286" t="s">
        <v>29</v>
      </c>
      <c r="M10" s="286"/>
      <c r="N10" s="280" t="s">
        <v>30</v>
      </c>
      <c r="O10" s="281"/>
      <c r="P10" s="280" t="s">
        <v>31</v>
      </c>
      <c r="Q10" s="281"/>
      <c r="R10" s="280" t="s">
        <v>32</v>
      </c>
      <c r="S10" s="284"/>
      <c r="T10" s="28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82" t="s">
        <v>151</v>
      </c>
      <c r="O11" s="282" t="s">
        <v>152</v>
      </c>
      <c r="P11" s="282" t="s">
        <v>153</v>
      </c>
      <c r="Q11" s="282"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83"/>
      <c r="O12" s="283"/>
      <c r="P12" s="283"/>
      <c r="Q12" s="283"/>
      <c r="R12" s="286"/>
      <c r="S12" s="286"/>
      <c r="T12" s="287"/>
    </row>
    <row r="13" spans="1:20" ht="26.25" customHeight="1">
      <c r="A13" s="75" t="s">
        <v>60</v>
      </c>
      <c r="B13" s="75">
        <v>918.6</v>
      </c>
      <c r="C13" s="75">
        <v>11996.92</v>
      </c>
      <c r="D13" s="75">
        <v>38323.99</v>
      </c>
      <c r="E13" s="75"/>
      <c r="F13" s="75"/>
      <c r="G13" s="75"/>
      <c r="H13" s="75"/>
      <c r="I13" s="75"/>
      <c r="J13" s="75"/>
      <c r="K13" s="75"/>
      <c r="L13" s="76" t="s">
        <v>263</v>
      </c>
      <c r="M13" s="76" t="s">
        <v>263</v>
      </c>
      <c r="N13" s="96">
        <f>IF('EUI &amp; space heating demand'!B13="","",SUM('EUI &amp; space heating demand'!$D13:$K13)/'EUI &amp; space heating demand'!B13)</f>
        <v>41.719997822773784</v>
      </c>
      <c r="O13" s="96">
        <f>IF('EUI &amp; space heating demand'!B13="","",'EUI &amp; space heating demand'!C13/'EUI &amp; space heating demand'!B13)</f>
        <v>13.060004354452428</v>
      </c>
      <c r="P13" s="96">
        <f>IF('EUI &amp; space heating demand'!B13="","", VLOOKUP(A13,Tables!$A$24:$C$27,2))</f>
        <v>65</v>
      </c>
      <c r="Q13" s="96">
        <f>IF('EUI &amp; space heating demand'!B13="","", VLOOKUP(A13,Tables!$A$24:$C$27,3))</f>
        <v>15</v>
      </c>
      <c r="R13" s="77"/>
      <c r="S13" s="77"/>
      <c r="T13" s="79"/>
    </row>
    <row r="14" spans="1:20" ht="25.2"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918.6</v>
      </c>
      <c r="C33" s="63">
        <f t="shared" ref="C33:K33" si="1">SUM(C13:C32)</f>
        <v>11996.92</v>
      </c>
      <c r="D33" s="63">
        <f t="shared" si="1"/>
        <v>38323.99</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5" zoomScale="68" zoomScaleNormal="68" workbookViewId="0">
      <selection activeCell="I21" sqref="I21"/>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297" t="s">
        <v>61</v>
      </c>
      <c r="C2" s="297"/>
      <c r="D2" s="297"/>
      <c r="E2" s="297"/>
      <c r="F2" s="297"/>
      <c r="G2" s="84"/>
      <c r="H2" s="297" t="s">
        <v>63</v>
      </c>
      <c r="I2" s="297"/>
      <c r="J2" s="297"/>
      <c r="K2" s="297"/>
      <c r="L2" s="297"/>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298"/>
      <c r="C6" s="300" t="s">
        <v>66</v>
      </c>
      <c r="D6" s="300"/>
      <c r="E6" s="2"/>
      <c r="F6" s="17"/>
      <c r="G6" s="2"/>
      <c r="H6" s="302"/>
      <c r="I6" s="304" t="s">
        <v>67</v>
      </c>
      <c r="J6" s="305"/>
      <c r="K6" s="28"/>
      <c r="L6" s="28"/>
      <c r="M6" s="89"/>
    </row>
    <row r="7" spans="1:13" s="19" customFormat="1" ht="15" customHeight="1">
      <c r="B7" s="299"/>
      <c r="C7" s="23" t="s">
        <v>42</v>
      </c>
      <c r="D7" s="23" t="s">
        <v>68</v>
      </c>
      <c r="E7" s="2"/>
      <c r="F7" s="17"/>
      <c r="G7" s="2"/>
      <c r="H7" s="303"/>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14.201556</v>
      </c>
      <c r="J8" s="66">
        <v>2.17</v>
      </c>
      <c r="K8" s="81"/>
      <c r="L8" s="81"/>
      <c r="M8" s="90"/>
    </row>
    <row r="9" spans="1:13" s="27" customFormat="1" ht="45" customHeight="1">
      <c r="B9" s="24" t="s">
        <v>70</v>
      </c>
      <c r="C9" s="25">
        <f>'Part L Outputs'!O58/1000</f>
        <v>0</v>
      </c>
      <c r="D9" s="66"/>
      <c r="E9" s="54"/>
      <c r="F9" s="26"/>
      <c r="G9" s="54"/>
      <c r="H9" s="24" t="s">
        <v>70</v>
      </c>
      <c r="I9" s="25">
        <f>'Part L Outputs'!O94/1000</f>
        <v>7.6971110001120007</v>
      </c>
      <c r="J9" s="66">
        <v>2.17</v>
      </c>
      <c r="K9" s="81"/>
      <c r="L9" s="81"/>
      <c r="M9" s="90"/>
    </row>
    <row r="10" spans="1:13" s="27" customFormat="1" ht="45" customHeight="1">
      <c r="B10" s="24" t="s">
        <v>71</v>
      </c>
      <c r="C10" s="25">
        <f>'Part L Outputs'!R58/1000</f>
        <v>0</v>
      </c>
      <c r="D10" s="66"/>
      <c r="E10" s="54"/>
      <c r="F10" s="26"/>
      <c r="G10" s="54"/>
      <c r="H10" s="24" t="s">
        <v>71</v>
      </c>
      <c r="I10" s="25">
        <f>'Part L Outputs'!R94/1000</f>
        <v>7.6971110001120007</v>
      </c>
      <c r="J10" s="66">
        <v>2.17</v>
      </c>
      <c r="K10" s="81"/>
      <c r="L10" s="81"/>
      <c r="M10" s="90"/>
    </row>
    <row r="11" spans="1:13" s="27" customFormat="1" ht="45" customHeight="1">
      <c r="B11" s="24" t="s">
        <v>72</v>
      </c>
      <c r="C11" s="25">
        <f>'Part L Outputs'!T58/1000</f>
        <v>0</v>
      </c>
      <c r="D11" s="66"/>
      <c r="E11" s="185"/>
      <c r="F11" s="26"/>
      <c r="G11" s="54"/>
      <c r="H11" s="24" t="s">
        <v>72</v>
      </c>
      <c r="I11" s="25">
        <f>'Part L Outputs'!T94/1000</f>
        <v>5.5391580000000005</v>
      </c>
      <c r="J11" s="66">
        <v>2.17</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75</v>
      </c>
      <c r="D16" s="305"/>
      <c r="E16" s="28"/>
      <c r="F16" s="29"/>
      <c r="G16" s="28"/>
      <c r="H16" s="302"/>
      <c r="I16" s="304" t="s">
        <v>76</v>
      </c>
      <c r="J16" s="305"/>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6.5044449998879994</v>
      </c>
      <c r="J18" s="31">
        <f>IFERROR(I18/I8,0)</f>
        <v>0.45800931953428198</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2.1579530001120002</v>
      </c>
      <c r="J20" s="31">
        <f>IFERROR(I20/I8,0)</f>
        <v>0.15195187063389393</v>
      </c>
      <c r="K20" s="28"/>
      <c r="L20" s="28"/>
      <c r="M20" s="91"/>
    </row>
    <row r="21" spans="2:13" s="30" customFormat="1" ht="45" customHeight="1">
      <c r="B21" s="32" t="s">
        <v>82</v>
      </c>
      <c r="C21" s="33">
        <f>C8-C11</f>
        <v>0</v>
      </c>
      <c r="D21" s="34">
        <f>IFERROR(C21/C8,0)</f>
        <v>0</v>
      </c>
      <c r="E21" s="28"/>
      <c r="F21" s="29"/>
      <c r="G21" s="28"/>
      <c r="H21" s="32" t="s">
        <v>83</v>
      </c>
      <c r="I21" s="33">
        <f>I8-I11</f>
        <v>8.6623979999999996</v>
      </c>
      <c r="J21" s="34">
        <f>IFERROR(I21/I8,0)</f>
        <v>0.60996119016817596</v>
      </c>
      <c r="K21" s="92"/>
      <c r="L21" s="28"/>
      <c r="M21" s="91"/>
    </row>
    <row r="22" spans="2:13" s="30" customFormat="1" ht="45" customHeight="1">
      <c r="B22" s="24" t="s">
        <v>84</v>
      </c>
      <c r="C22" s="25">
        <f>(C8-C21)</f>
        <v>0</v>
      </c>
      <c r="D22" s="35" t="s">
        <v>22</v>
      </c>
      <c r="E22" s="28"/>
      <c r="F22" s="29"/>
      <c r="G22" s="28"/>
      <c r="H22" s="24" t="s">
        <v>84</v>
      </c>
      <c r="I22" s="25">
        <f>(I8-I21)</f>
        <v>5.5391580000000005</v>
      </c>
      <c r="J22" s="35" t="s">
        <v>22</v>
      </c>
      <c r="K22" s="92"/>
      <c r="L22" s="28"/>
      <c r="M22" s="91"/>
    </row>
    <row r="23" spans="2:13" s="30" customFormat="1" ht="16.5" customHeight="1">
      <c r="B23" s="72"/>
      <c r="C23" s="304" t="s">
        <v>85</v>
      </c>
      <c r="D23" s="305"/>
      <c r="E23" s="28"/>
      <c r="F23" s="29"/>
      <c r="G23" s="28"/>
      <c r="H23" s="72"/>
      <c r="I23" s="304" t="s">
        <v>85</v>
      </c>
      <c r="J23" s="305"/>
      <c r="K23" s="28"/>
      <c r="L23" s="28"/>
      <c r="M23" s="91"/>
    </row>
    <row r="24" spans="2:13" s="30" customFormat="1" ht="45" customHeight="1">
      <c r="B24" s="32" t="s">
        <v>86</v>
      </c>
      <c r="C24" s="36">
        <f>C22*30</f>
        <v>0</v>
      </c>
      <c r="D24" s="35" t="s">
        <v>22</v>
      </c>
      <c r="E24" s="28"/>
      <c r="F24" s="29"/>
      <c r="G24" s="28"/>
      <c r="H24" s="32" t="s">
        <v>86</v>
      </c>
      <c r="I24" s="36">
        <f>I22*30</f>
        <v>166.17474000000001</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15786.6003</v>
      </c>
      <c r="J25" s="35"/>
      <c r="K25" s="28"/>
      <c r="L25" s="28"/>
      <c r="M25" s="91"/>
    </row>
    <row r="26" spans="2:13" s="30" customFormat="1" ht="15" customHeight="1">
      <c r="B26" s="311" t="s">
        <v>88</v>
      </c>
      <c r="C26" s="311"/>
      <c r="D26" s="311"/>
      <c r="E26" s="55"/>
      <c r="F26" s="37"/>
      <c r="G26" s="55"/>
      <c r="H26" s="316" t="s">
        <v>88</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01" t="s">
        <v>89</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14.201556</v>
      </c>
      <c r="D61" s="41"/>
      <c r="E61" s="42"/>
      <c r="F61" s="56">
        <f>$C$61</f>
        <v>14.201556</v>
      </c>
      <c r="G61" s="56"/>
      <c r="H61" s="48" t="s">
        <v>97</v>
      </c>
      <c r="I61" s="49">
        <f>IFERROR('Part L Outputs'!J58,"")</f>
        <v>0</v>
      </c>
      <c r="J61" s="49">
        <f>IFERROR('Part L Outputs'!K58,"")</f>
        <v>0</v>
      </c>
      <c r="K61" s="44" t="str">
        <f>IFERROR(1-J61/I61,"")</f>
        <v/>
      </c>
      <c r="L61" s="55"/>
      <c r="M61" s="91"/>
    </row>
    <row r="62" spans="1:13" s="30" customFormat="1" ht="40.200000000000003" customHeight="1">
      <c r="B62" s="43" t="s">
        <v>98</v>
      </c>
      <c r="C62" s="40">
        <f>'Part L Outputs'!O96/1000</f>
        <v>7.6971110001120007</v>
      </c>
      <c r="D62" s="40">
        <f>C61-C62</f>
        <v>6.5044449998879994</v>
      </c>
      <c r="E62" s="44">
        <f>IFERROR(D62/C61,0)</f>
        <v>0.45800931953428198</v>
      </c>
      <c r="F62" s="56">
        <f>$C$61</f>
        <v>14.201556</v>
      </c>
      <c r="G62" s="56"/>
      <c r="H62" s="28"/>
      <c r="I62" s="73"/>
      <c r="J62" s="73"/>
      <c r="K62" s="28"/>
      <c r="L62" s="55"/>
      <c r="M62" s="91"/>
    </row>
    <row r="63" spans="1:13" s="30" customFormat="1" ht="40.200000000000003" customHeight="1">
      <c r="B63" s="43" t="s">
        <v>99</v>
      </c>
      <c r="C63" s="40">
        <f>'Part L Outputs'!R96/1000</f>
        <v>7.6971110001120007</v>
      </c>
      <c r="D63" s="40">
        <f>C62-C63</f>
        <v>0</v>
      </c>
      <c r="E63" s="44">
        <f>IFERROR(D63/C61,0)</f>
        <v>0</v>
      </c>
      <c r="F63" s="56">
        <f>$C$61</f>
        <v>14.201556</v>
      </c>
      <c r="G63" s="56"/>
      <c r="H63" s="28"/>
      <c r="I63" s="73"/>
      <c r="J63" s="73"/>
      <c r="K63" s="28"/>
      <c r="L63" s="55"/>
      <c r="M63" s="91"/>
    </row>
    <row r="64" spans="1:13" s="30" customFormat="1" ht="64.8">
      <c r="B64" s="43" t="s">
        <v>100</v>
      </c>
      <c r="C64" s="40">
        <f>'Part L Outputs'!T96/1000</f>
        <v>5.5391580000000005</v>
      </c>
      <c r="D64" s="40">
        <f>C63-C64</f>
        <v>2.1579530001120002</v>
      </c>
      <c r="E64" s="44">
        <f>IFERROR(D64/C61,0)</f>
        <v>0.15195187063389393</v>
      </c>
      <c r="F64" s="56">
        <f>$C$61</f>
        <v>14.201556</v>
      </c>
      <c r="G64" s="56"/>
      <c r="H64" s="71"/>
      <c r="I64" s="71" t="s">
        <v>258</v>
      </c>
      <c r="J64" s="71" t="s">
        <v>158</v>
      </c>
      <c r="K64" s="28"/>
      <c r="L64" s="55"/>
      <c r="M64" s="91"/>
    </row>
    <row r="65" spans="1:14" s="30" customFormat="1" ht="40.200000000000003" customHeight="1">
      <c r="B65" s="43" t="s">
        <v>101</v>
      </c>
      <c r="C65" s="45" t="s">
        <v>22</v>
      </c>
      <c r="D65" s="40">
        <f>SUM(D62:D64)</f>
        <v>8.6623979999999996</v>
      </c>
      <c r="E65" s="44">
        <f>IFERROR(D65/C61,0)</f>
        <v>0.60996119016817596</v>
      </c>
      <c r="F65" s="56">
        <f>$C$61</f>
        <v>14.201556</v>
      </c>
      <c r="G65" s="56"/>
      <c r="H65" s="48" t="s">
        <v>102</v>
      </c>
      <c r="I65" s="67"/>
      <c r="J65" s="67"/>
      <c r="K65" s="28"/>
      <c r="L65" s="55"/>
      <c r="M65" s="91"/>
    </row>
    <row r="66" spans="1:14" s="30" customFormat="1" ht="40.200000000000003" customHeight="1">
      <c r="B66" s="39"/>
      <c r="C66" s="45" t="s">
        <v>22</v>
      </c>
      <c r="D66" s="46" t="s">
        <v>103</v>
      </c>
      <c r="E66" s="44" t="s">
        <v>22</v>
      </c>
      <c r="F66" s="53"/>
      <c r="G66" s="53"/>
      <c r="H66" s="48" t="s">
        <v>104</v>
      </c>
      <c r="I66" s="67"/>
      <c r="J66" s="67"/>
      <c r="K66" s="28"/>
      <c r="L66" s="55"/>
      <c r="M66" s="91"/>
    </row>
    <row r="67" spans="1:14" s="30" customFormat="1" ht="40.200000000000003" customHeight="1">
      <c r="B67" s="39" t="s">
        <v>105</v>
      </c>
      <c r="C67" s="45" t="s">
        <v>22</v>
      </c>
      <c r="D67" s="47">
        <f>C24+I24</f>
        <v>166.17474000000001</v>
      </c>
      <c r="E67" s="44" t="s">
        <v>22</v>
      </c>
      <c r="F67" s="53"/>
      <c r="G67" s="53"/>
      <c r="H67" s="28"/>
      <c r="I67" s="28"/>
      <c r="J67" s="28"/>
      <c r="K67" s="28"/>
      <c r="L67" s="55"/>
      <c r="M67" s="91"/>
    </row>
    <row r="68" spans="1:14" s="28" customFormat="1" ht="15">
      <c r="C68" s="73"/>
      <c r="D68" s="73"/>
      <c r="L68" s="55"/>
      <c r="M68" s="29"/>
    </row>
    <row r="69" spans="1:14" ht="24.6">
      <c r="A69" s="57"/>
      <c r="B69" s="301" t="s">
        <v>106</v>
      </c>
      <c r="C69" s="301"/>
      <c r="D69" s="301"/>
      <c r="E69" s="301"/>
      <c r="F69" s="301"/>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0" t="s">
        <v>108</v>
      </c>
      <c r="H71" s="300"/>
      <c r="I71" s="304" t="s">
        <v>109</v>
      </c>
      <c r="J71" s="313"/>
      <c r="K71" s="314"/>
      <c r="M71" s="91"/>
    </row>
    <row r="72" spans="1:14" ht="67.2"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0" t="s">
        <v>108</v>
      </c>
      <c r="H74" s="300"/>
      <c r="I74" s="304" t="s">
        <v>109</v>
      </c>
      <c r="J74" s="313"/>
      <c r="K74" s="314"/>
      <c r="M74" s="91"/>
    </row>
    <row r="75" spans="1:14" ht="47.25" customHeight="1">
      <c r="B75" s="190" t="str">
        <f>IF('EUI &amp; space heating demand'!B13="","",'EUI &amp; space heating demand'!A13)</f>
        <v>School</v>
      </c>
      <c r="C75" s="191">
        <f>IF('EUI &amp; space heating demand'!B13="","",'EUI &amp; space heating demand'!N13)</f>
        <v>41.719997822773784</v>
      </c>
      <c r="D75" s="191">
        <f>IF('EUI &amp; space heating demand'!B13="","",'EUI &amp; space heating demand'!O13)</f>
        <v>13.060004354452428</v>
      </c>
      <c r="E75" s="192">
        <f>IF('EUI &amp; space heating demand'!B13="","", 'EUI &amp; space heating demand'!P13)</f>
        <v>65</v>
      </c>
      <c r="F75" s="192">
        <f>IF('EUI &amp; space heating demand'!B13="","", 'EUI &amp; space heating demand'!Q13)</f>
        <v>15</v>
      </c>
      <c r="G75" s="308" t="str">
        <f>IF('EUI &amp; space heating demand'!B13="","",CONCATENATE('EUI &amp; space heating demand'!R13," &amp; ",'EUI &amp; space heating demand'!S13))</f>
        <v xml:space="preserve"> &amp; </v>
      </c>
      <c r="H75" s="308"/>
      <c r="I75" s="308" t="str">
        <f>IF('EUI &amp; space heating demand'!T13="","", 'EUI &amp; space heating demand'!T13)</f>
        <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14.201556</v>
      </c>
      <c r="E14" s="135">
        <f t="shared" ref="E14:E19" si="1">D14*0.65</f>
        <v>9.2310113999999999</v>
      </c>
    </row>
    <row r="15" spans="1:5">
      <c r="A15" s="134" t="s">
        <v>98</v>
      </c>
      <c r="B15" s="136">
        <f>'GLA Summary Tables'!I9</f>
        <v>7.6971110001120007</v>
      </c>
      <c r="C15" s="136">
        <f>'GLA Summary Tables'!I18</f>
        <v>6.5044449998879994</v>
      </c>
      <c r="D15" s="135">
        <f>'GLA Summary Tables'!I$8</f>
        <v>14.201556</v>
      </c>
      <c r="E15" s="135">
        <f t="shared" si="1"/>
        <v>9.2310113999999999</v>
      </c>
    </row>
    <row r="16" spans="1:5">
      <c r="A16" s="134" t="s">
        <v>112</v>
      </c>
      <c r="B16" s="136">
        <f>'GLA Summary Tables'!I10</f>
        <v>7.6971110001120007</v>
      </c>
      <c r="C16" s="136">
        <f>'GLA Summary Tables'!I19</f>
        <v>0</v>
      </c>
      <c r="D16" s="135">
        <f>'GLA Summary Tables'!I$8</f>
        <v>14.201556</v>
      </c>
      <c r="E16" s="135">
        <f t="shared" si="1"/>
        <v>9.2310113999999999</v>
      </c>
    </row>
    <row r="17" spans="1:5">
      <c r="A17" s="134" t="s">
        <v>113</v>
      </c>
      <c r="B17" s="136">
        <f>'GLA Summary Tables'!I11</f>
        <v>5.5391580000000005</v>
      </c>
      <c r="C17" s="136">
        <f>'GLA Summary Tables'!I20</f>
        <v>2.1579530001120002</v>
      </c>
      <c r="D17" s="135">
        <f>'GLA Summary Tables'!I$8</f>
        <v>14.201556</v>
      </c>
      <c r="E17" s="135">
        <f t="shared" si="1"/>
        <v>9.2310113999999999</v>
      </c>
    </row>
    <row r="18" spans="1:5">
      <c r="A18" s="134" t="s">
        <v>114</v>
      </c>
      <c r="B18" s="136">
        <v>0</v>
      </c>
      <c r="C18" s="136">
        <f>'GLA Summary Tables'!I22</f>
        <v>5.5391580000000005</v>
      </c>
      <c r="D18" s="135">
        <f>'GLA Summary Tables'!I$8</f>
        <v>14.201556</v>
      </c>
      <c r="E18" s="135">
        <f t="shared" si="1"/>
        <v>9.2310113999999999</v>
      </c>
    </row>
    <row r="19" spans="1:5">
      <c r="A19" s="134"/>
      <c r="B19" s="133"/>
      <c r="C19" s="133"/>
      <c r="D19" s="135">
        <f>'GLA Summary Tables'!I$8</f>
        <v>14.201556</v>
      </c>
      <c r="E19" s="135">
        <f t="shared" si="1"/>
        <v>9.2310113999999999</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2023-05-17T08:03:39Z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